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https://anthologyinc-my.sharepoint.com/personal/faiza_anthology_com/Documents/Desktop/Analytics 5.5 Help/"/>
    </mc:Choice>
  </mc:AlternateContent>
  <xr:revisionPtr revIDLastSave="26" documentId="13_ncr:1_{72DC4D2D-1626-4763-8453-7039B8D9F918}" xr6:coauthVersionLast="47" xr6:coauthVersionMax="47" xr10:uidLastSave="{5B614828-A0A7-42B1-B48F-E2076029CDF2}"/>
  <bookViews>
    <workbookView xWindow="-108" yWindow="-108" windowWidth="23256" windowHeight="12576" xr2:uid="{00000000-000D-0000-FFFF-FFFF00000000}"/>
  </bookViews>
  <sheets>
    <sheet name="Size Estimator" sheetId="1" r:id="rId1"/>
    <sheet name="Size Estimation for Student.sql" sheetId="2" r:id="rId2"/>
    <sheet name="Size Estimation for CNC.sql" sheetId="3" r:id="rId3"/>
  </sheets>
  <definedNames>
    <definedName name="_Toc345400346" localSheetId="0">'Size Estimator'!$F$26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1" l="1"/>
  <c r="G17" i="1" s="1"/>
  <c r="C13" i="1"/>
  <c r="B16" i="1"/>
  <c r="H16" i="1" l="1"/>
  <c r="B17" i="1"/>
  <c r="B18" i="1" s="1"/>
  <c r="B19" i="1" s="1"/>
  <c r="B20" i="1" s="1"/>
  <c r="H17" i="1"/>
  <c r="C16" i="1"/>
  <c r="G18" i="1" l="1"/>
  <c r="H18" i="1" s="1"/>
  <c r="G19" i="1" l="1"/>
  <c r="H19" i="1" s="1"/>
  <c r="G20" i="1" l="1"/>
  <c r="H20" i="1" s="1"/>
  <c r="D16" i="1"/>
  <c r="G21" i="1" l="1"/>
  <c r="H21" i="1" s="1"/>
  <c r="C17" i="1"/>
  <c r="C18" i="1" l="1"/>
  <c r="D17" i="1"/>
  <c r="C20" i="1" l="1"/>
  <c r="C19" i="1"/>
  <c r="D18" i="1"/>
  <c r="D19" i="1" l="1"/>
  <c r="D20" i="1" l="1"/>
</calcChain>
</file>

<file path=xl/sharedStrings.xml><?xml version="1.0" encoding="utf-8"?>
<sst xmlns="http://schemas.openxmlformats.org/spreadsheetml/2006/main" count="43" uniqueCount="36">
  <si>
    <t>Estimated Initial Size (GB)</t>
  </si>
  <si>
    <t>Estimated Size Year 1 (GB)</t>
  </si>
  <si>
    <t>Estimated Size Year 2 (GB)</t>
  </si>
  <si>
    <t>Estimated Size Year 3 (GB)</t>
  </si>
  <si>
    <t>Estimated Size Year 4 (GB)</t>
  </si>
  <si>
    <t>Estimated Disk space for Data Warehouse</t>
  </si>
  <si>
    <t>Estimated Total
Disk space for Data Warehouse</t>
  </si>
  <si>
    <t>By default, Analysis Services pre-allocates 60% of all RAM, and tops out at 80%.</t>
  </si>
  <si>
    <t>SSAS Tabular Database size (GB) at rest</t>
  </si>
  <si>
    <t>CPUs with clock speeds of at least 2.8 to 3 GHz and 8 to 16 cores are recommended.</t>
  </si>
  <si>
    <t>Estimated RAM Size</t>
  </si>
  <si>
    <t>Actual compression might be much lower (2 or 3) or much higher (100x), depending on data, length, and cardinality.
For estimation purposes, 10 is often cited as an acceptable, middle-of-the-road estimate of overall compression for a database that includes a balance of unique and non-unique values.</t>
  </si>
  <si>
    <t>Large L2 caches are recommended.</t>
  </si>
  <si>
    <t>Source Layer: CampusNexus CRM</t>
  </si>
  <si>
    <t>Enter the EstimatedSourceSize(GB) value by executing the attached sql script "BI Hardware Size Estimation_CampusNexusCRM.sql" on the CampusNexus CRM main database</t>
  </si>
  <si>
    <t>Semantic Layer (Analysis Services) Environment</t>
  </si>
  <si>
    <t>Data Warehouse Layer Environment</t>
  </si>
  <si>
    <t>Enter estimated growth of CampusNexus CRM db (%)</t>
  </si>
  <si>
    <t>([Size of uncompressed data] /Compression rate ) plus additional space processing</t>
  </si>
  <si>
    <t>Estimated Disk Size</t>
  </si>
  <si>
    <t>Total estimated growth rate</t>
  </si>
  <si>
    <t>Begin with a minimum of 16 GB RAM for the data warehouse, and add when needed based on performance benchmarking</t>
  </si>
  <si>
    <t>Additional Hardware Recommendations:</t>
  </si>
  <si>
    <t>Processing Space Buffer
(Log backups, Temp db and DW Compressed Full Backups)</t>
  </si>
  <si>
    <t>*Estimated processing memory + additional buffer space for SSAS Tabular Model (GB)</t>
  </si>
  <si>
    <t>* As per Microsoft recommendation, additional RAM is required for processing the Semantic Model. Under max boundary value conditions, the additional RAM could be 4 times the size of the Semantic Model at rest.</t>
  </si>
  <si>
    <t>Begin with the most RAM you can afford, because query performance is also best when the entire tabular database fits in memory.</t>
  </si>
  <si>
    <t>The in-memory semantic model database is cached to the disk, and in the event of the SSAS Services or the Server machine hosting the Semantic Layer is turned off, and restarted, the cache saved on the disk is reload the model in-memory.</t>
  </si>
  <si>
    <t>Student Analytics  -- Size Estimation Worksheet</t>
  </si>
  <si>
    <r>
      <rPr>
        <b/>
        <sz val="11"/>
        <color theme="1"/>
        <rFont val="Calibri"/>
        <family val="2"/>
        <scheme val="minor"/>
      </rPr>
      <t>Instructions:</t>
    </r>
    <r>
      <rPr>
        <sz val="11"/>
        <color theme="1"/>
        <rFont val="Calibri"/>
        <family val="2"/>
        <scheme val="minor"/>
      </rPr>
      <t xml:space="preserve"> Populate the fields designated in orange to complete the worksheet and to be provided the database server estimation of drive space required to support Student Analytics.  The estimation only accommodates the following modules included in the current release of Student Analytics. It does not take into consideration import of additional information or data sources. </t>
    </r>
  </si>
  <si>
    <t>Source Layer: Anthology Student</t>
  </si>
  <si>
    <t>Additional Disk Space needs to be allocated on the Source (Anthology Student) database to accommodate the necessary data captured (insert, update, and deletes) into the "Change Data Capture" Change Tables.</t>
  </si>
  <si>
    <r>
      <t xml:space="preserve">Enter the </t>
    </r>
    <r>
      <rPr>
        <b/>
        <sz val="11"/>
        <color theme="1"/>
        <rFont val="Calibri"/>
        <family val="2"/>
        <scheme val="minor"/>
      </rPr>
      <t>EstimatedSourceSize(GB)</t>
    </r>
    <r>
      <rPr>
        <sz val="11"/>
        <color theme="1"/>
        <rFont val="Calibri"/>
        <family val="2"/>
        <scheme val="minor"/>
      </rPr>
      <t xml:space="preserve"> value by executing the attached sql script "BI Hardware Size Estimation_AnthologyStudent.sql" on the Anthology Student database</t>
    </r>
  </si>
  <si>
    <t>Enter estimated growth of Anthology Student db (%)</t>
  </si>
  <si>
    <t>--Execute this script on the CampusNexus CRM main database
--Purpose: This script calculates the estimated size of the data in the source database that will be fetched into the data warehouse
--Execute this script on the CampusNexus CRM main database
--Purpose: This script calculates the estimated size of the data in the source database that will be fetched into the data warehouse
IF OBJECT_ID('tempdb..#TableSizes') IS NOT NULL
	DROP TABLE #TableSizes
SELECT DatabaseName = DB_NAME()
    , TableName = a2.name
    , SchemaName = a3.name
    , RowCounts = a1.rows
    , TableSizeMB = (a1.reserved + ISNULL(a4.reserved,0)) / 128
    , DataSizeMB = a1.data / 128
    , IndexSizeMB = (CASE WHEN (a1.used + ISNULL(a4.used,0)) &gt; a1.data 
                        THEN (a1.used + ISNULL(a4.used,0)) - a1.data 
                        ELSE 0 
                    END) /128
INTO #TableSizes
FROM (SELECT ps.object_id
            , [rows] = SUM(CASE
                                WHEN (ps.index_id &lt; 2) THEN row_count
                                ELSE 0
                            END)
            , reserved = SUM(ps.reserved_page_count)
            , data = SUM(CASE
                            WHEN (ps.index_id &lt; 2) 
                                THEN (ps.in_row_data_page_count + ps.lob_used_page_count + ps.row_overflow_used_page_count)
                            ELSE (ps.lob_used_page_count + ps.row_overflow_used_page_count)
                        END)
            , used = SUM (ps.used_page_count) 
        FROM sys.dm_db_partition_stats ps
        GROUP BY ps.object_id) AS a1
    INNER JOIN sys.all_objects a2  ON a1.object_id = a2.object_id
    INNER JOIN sys.schemas a3 ON a2.schema_id = a3.schema_id
    LEFT JOIN (SELECT it.parent_id
            , reserved = SUM(ps.reserved_page_count)
            , used = SUM(ps.used_page_count)
        FROM sys.dm_db_partition_stats ps
            INNER JOIN sys.internal_tables it ON it.object_id = ps.object_id
        WHERE it.internal_type IN (202,204)
        GROUP BY it.parent_id) AS a4 ON a4.parent_id = a1.object_id
WHERE a2.type &lt;&gt; 'S' and a2.type &lt;&gt; 'IT';
;WITH CTE AS (
Select CEILING(sum(TableSizeMB)/1024) AS [EstimatedSourceSize(GB)]
	, CEILING(sum(TableSizeMB)/1024)*3 AS [EstimatedDWSize(GB)] 
FROM #TableSizes WHERE TableName IN (
SELECT replace(replace(tBaseTable,'[',''),']','') FROM dbo.View_ColumnMain WITH (NOLOCK) 
WHERE nObjectType IN (3, 9, 16, 17, 20005, 20007,20008,20009,20014,20015,20016,20017,20018,20020,20021,20023,20029,20030,20036)
AND bList = 0 AND nRelObjectType IS NULL AND tDBColumnName NOT IN ( '[nCategoryId]', 'nBldgBlockId', 'aEventID')
UNION SELECT 'tblSMSDetails'
UNION SELECT 'tblSMSReport'
UNION SELECT 'tbl_20005_NumericAudit'
UNION SELECT 'tblCampaignAction'
UNION SELECT 'tblDependency'
UNION SELECT 'tblEnum'
UNION SELECT 'tblEnumLangName'
UNION SELECT 'tblObject'
UNION SELECT 'tblSMSCampaignDetails'
UNION SELECT 'tblTrackableURLClickRecord'
UNION SELECT 'tblURL'
)
) SELECT CASE WHEN [EstimatedSourceSize(GB)] &lt; 1 THEN 1 ELSE [EstimatedSourceSize(GB)]  END AS [EstimatedSourceSize(GB)]
, CASE WHEN [EstimatedDWSize(GB)] &lt; 1 THEN 3 ELSE [EstimatedDWSize(GB)]  END AS [EstimatedDWSize(GB)] 
FROM CTE</t>
  </si>
  <si>
    <t>--Execute this script on the Anthology Student database
--Purpose: This script calculates the estimated size of the data in the source database that will be fetched into the data warehouse
IF OBJECT_ID('tempdb..#TableSizes') IS NOT NULL
	DROP TABLE #TableSizes
SELECT DatabaseName = DB_NAME()
    , TableName = a2.name
    , SchemaName = a3.name
    , RowCounts = a1.rows
    , TableSizeMB = (a1.reserved + ISNULL(a4.reserved,0)) / 128
    , DataSizeMB = a1.data / 128
    , IndexSizeMB = (CASE WHEN (a1.used + ISNULL(a4.used,0)) &gt; a1.data 
                        THEN (a1.used + ISNULL(a4.used,0)) - a1.data 
                        ELSE 0 
                    END) /128
INTO #TableSizes
FROM (SELECT ps.object_id
            , [rows] = SUM(CASE
                                WHEN (ps.index_id &lt; 2) THEN row_count
                                ELSE 0
                            END)
            , reserved = SUM(ps.reserved_page_count)
            , data = SUM(CASE
                            WHEN (ps.index_id &lt; 2) 
                                THEN (ps.in_row_data_page_count + ps.lob_used_page_count + ps.row_overflow_used_page_count)
                            ELSE (ps.lob_used_page_count + ps.row_overflow_used_page_count)
                        END)
            , used = SUM (ps.used_page_count) 
        FROM sys.dm_db_partition_stats ps
        GROUP BY ps.object_id) AS a1
    INNER JOIN sys.all_objects a2  ON a1.object_id = a2.object_id
    INNER JOIN sys.schemas a3 ON a2.schema_id = a3.schema_id
    LEFT JOIN (SELECT it.parent_id
            , reserved = SUM(ps.reserved_page_count)
            , used = SUM(ps.used_page_count)
        FROM sys.dm_db_partition_stats ps
            INNER JOIN sys.internal_tables it ON it.object_id = ps.object_id
        WHERE it.internal_type IN (202,204)
        GROUP BY it.parent_id) AS a4 ON a4.parent_id = a1.object_id
WHERE a2.type &lt;&gt; 'S' and a2.type &lt;&gt; 'IT';
/*
select Distinct '''' + tablename + ''',' From dbo.SyDictionary where IsEnabledForCDC = 1 order by 1
*/
;WITH CTE AS (
Select CEILING(sum(TableSizeMB)/1024) AS [EstimatedSourceSize(GB)]
	, CEILING(sum(TableSizeMB)/1024)*3 AS [EstimatedDWSize(GB)] 
FROM #TableSizes WHERE TableName in (
	'AdAttend',
	'AdAttendArchive',
	'AdAttStat',
	'AdBuilding',
	'AdCatalogYear',
	'AdCIPCodeYear',
	'AdClassAttend',
	'AdClassSched',
	'AdClassSchedDay',
	'AdClassSchedInstructor',
	'AdClassSchedPeriod',
	'AdClassSchedPeriodManual',
	'AdClassSchedTerm',
	'AdConcentration',
	'AdConcentrationByEnrollment',
	'AdConcentrationByProgramVersion',
	'AdConcentrationType',
	'AdCourse',
	'AdCourseCategory',
	'AdCourseLevel',
	'AdCourseType',
	'AdCrossListSection',
	'AdDegree',
	'adDeliveryMethod',
	'AdEnroll',
	'AdEnrollRegistration',
	'AdEnrollSched',
	'AdEnrollSchedOtherEnroll',
	'AdEnrollSchedStatusChanges',
	'AdEnrollTerm',
	'AdEnrollTermRelationship',
	'AdGradeLevel',
	'AdGradeScale',
	'AdPeriod',
	'AdProgram',
	'AdProgramCourse',
	'AdProgramCourseCategory',
	'AdProgramCourseCategoryCatalogYear',
	'AdProgramGroup',
	'AdProgramProgramGroup',
	'AdProgramVersion',
	'AdProgramVersionProgramGroup',
	'AdRoom',
	'AdSapStatus',
	'adShift',
	'AdTerm',
	'AdTermRelationship',
	'amCitizen',
	'AmCollege',
	'AmDeposit',
	'AmExtraCurr',
	'AmHighSchool',
	'amLeadCat',
	'amLeadSrc',
	'amleadtype',
	'amMarital',
	'AmNationality',
	'amPrevEduc',
	'amRace',
	'amRepType',
	'amSex',
	'amTitle',
	'CmDocStatus',
	'CmDocType',
	'CmDocument',
	'CmDocumentTranscript',
	'cmEventType',
	'CmFERPA',
	'cmIncident',
	'CmIncidentGeneralPublic',
	'CmIncidentStaff',
	'CmIncidentStudent',
	'cmIncidentType',
	'CmTemplate',
	'FaAcademicYear',
	'FaAwardYearPellGrid',
	'FaCODGrantDisb',
	'FaDisb',
	'faFundSource',
	'FaISIR00',
	'FaISIR01',
	'faISIR02',
	'faISIR03',
	'FaISIR04',
	'FaISIR05',
	'FaISIR06',
	'FaISIR07',
	'FaISIR08',
	'FaISIR09',
	'FaISIR10',
	'FaISIR11',
	'FaISIR12',
	'FaISIRAwardYearSchema',
	'FaISIRCalculatedEFC',
	'FaISIRMain',
	'FAISIRMatch',
	'FaISIRNSLDSSparseData',
	'FaISIRSparseData',
	'FaISIRStudentMatch',
	'FaPackMeth',
	'FaPackStatus',
	'FaPackStatusPromoLevel',
	'FaRefund',
	'FaRefundDetailsMap',
	'FaSched',
	'FaStudentAid',
	'FaStudentAY',
	'FaStudentAYPaymentPeriod',
	'FaStudentLoanPeriod',
	'FaStudentLPPaymentPeriod',
	'FaStudentPell',
	'FaSysComments',
	'FaVerificationHistory',
	'FaYear',
	'HsBuilding',
	'PlCareerField',
	'PlCertifications',
	'PlContactType',
	'PlCorporate',
	'PlEmployer',
	'PlEmployerCareerField',
	'PlEmployerContact',
	'PlEmployerJob',
	'PlEmployerJobSkill',
	'PlEnrollCertifications',
	'PlHowPlaced',
	'PlIndustry',
	'PlJobCategory',
	'plJobSource',
	'PlJobTitle',
	'PlJobType',
	'PlLocation',
	'PlReason',
	'PlSalaryType',
	'PlSkill',
	'PlSkillType',
	'PlStudent',
	'PlStudentInSchool',
	'PlStudentPlacement',
	'PlStudentPlacementVerification',
	'PlStudentSalary',
	'SaAcctStatus',
	'SaBillCode',
	'saBillingMethod',
	'saCashDrawer',
	'saCashDrawerSession',
	'SaCollectionAccountStatus',
	'SaCollections',
	'SaEarningsMethod',
	'SaEnrollAcctStatus',
	'SaEnrollRevenue',
	'SaEnrollRevenueChildTerm',
	'SaPaymentApply',
	'SaPendingCharge',
	'SaPendingChargeDetail',
	'SaRefundCalc',
	'SaRevenueDetail',
	'SaStipend',
	'SaStipendSched',
	'SaTrans',
	'SaTransAdjust',
	'SaTuitionDiscountPolicy',
	'SsLocation',
	'SyAdvisorByEnroll',
	'SyAudit_AdEnrollSched',
	'SyAudit_FaSched',
	'SyAudit_FaStudentAid',
	'SyAudit_FaStudentAY',
	'SyBitCode',
	'SyCampus',
	'SyCampusGrp',
	'SyCampusList',
	'syCode',
	'SyCountry',
	'SyCounty',
	'SyEmpGroups',
	'SyEmpGrp',
	'SyGroups',
	'SyModule',
	'SyOrganization',
	'SyOrganizationContact',
	'SyOrganizationContactType',
	'SyOrganizationType',
	'SyOrganizationTypeContactType',
	'SyRegistry',
	'SySchoolStatus',
	'SySEVISActionDefinition',
	'SySEVISBatch',
	'SySEVISBatchDetail',
	'SySEVISBatchDetailError',
	'SySEVISCampus',
	'SyStaff',
	'SyStaffByGroup',
	'SyStaffGroup',
	'SyStatChange',
	'syState',
	'syStatus',
	'SyStatusCategory',
	'syStudent',
	'SyStudentAmRace',
	'SyStudentInquiry',
	'SyStudentNI',
	'SyStudentNIDependent',
	'SyStudGrp',
	'SyVisa'
))
SELECT CASE WHEN [EstimatedSourceSize(GB)] &lt; 1 THEN 1 ELSE [EstimatedSourceSize(GB)]  END AS [EstimatedSourceSize(GB)]
, CASE WHEN [EstimatedDWSize(GB)] &lt; 1 THEN 3 ELSE [EstimatedDWSize(GB)]  END AS [EstimatedDWSize(GB)] 
FROM CTE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</si>
</sst>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b/>
      <sz val="16"/>
      <color theme="0"/>
      <name val="Calibri"/>
      <family val="2"/>
      <scheme val="minor"/>
    </font>
    <font>
      <b/>
      <sz val="12"/>
      <color theme="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249977111117893"/>
        <bgColor indexed="64"/>
      </patternFill>
    </fill>
    <fill>
      <patternFill patternType="solid">
        <fgColor rgb="FFFFC000"/>
        <bgColor indexed="64"/>
      </patternFill>
    </fill>
    <fill>
      <patternFill patternType="solid">
        <fgColor theme="4"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2">
    <xf numFmtId="0" fontId="0" fillId="0" borderId="0"/>
    <xf numFmtId="9" fontId="1" fillId="0" borderId="0" applyFont="0" applyFill="0" applyBorder="0" applyAlignment="0" applyProtection="0"/>
  </cellStyleXfs>
  <cellXfs count="48">
    <xf numFmtId="0" fontId="0" fillId="0" borderId="0" xfId="0"/>
    <xf numFmtId="1" fontId="2" fillId="2" borderId="1" xfId="0" applyNumberFormat="1" applyFont="1" applyFill="1" applyBorder="1"/>
    <xf numFmtId="1" fontId="0" fillId="2" borderId="1" xfId="0" applyNumberFormat="1" applyFill="1" applyBorder="1"/>
    <xf numFmtId="0" fontId="0" fillId="5" borderId="1" xfId="0" applyFill="1" applyBorder="1" applyProtection="1">
      <protection locked="0"/>
    </xf>
    <xf numFmtId="9" fontId="0" fillId="5" borderId="1" xfId="1" applyFont="1" applyFill="1" applyBorder="1" applyProtection="1">
      <protection locked="0"/>
    </xf>
    <xf numFmtId="0" fontId="0" fillId="0" borderId="0" xfId="0" applyBorder="1" applyAlignment="1">
      <alignment horizontal="left"/>
    </xf>
    <xf numFmtId="0" fontId="4" fillId="4" borderId="0" xfId="0" applyFont="1" applyFill="1" applyBorder="1" applyAlignment="1">
      <alignment horizontal="left"/>
    </xf>
    <xf numFmtId="0" fontId="2" fillId="0" borderId="0" xfId="0" applyFont="1"/>
    <xf numFmtId="0" fontId="0" fillId="0" borderId="1" xfId="0" applyBorder="1" applyAlignment="1"/>
    <xf numFmtId="0" fontId="0" fillId="3" borderId="1" xfId="0" applyFill="1" applyBorder="1" applyAlignment="1"/>
    <xf numFmtId="0" fontId="3" fillId="4" borderId="1" xfId="0" applyFont="1" applyFill="1" applyBorder="1" applyAlignment="1">
      <alignment horizontal="center" wrapText="1"/>
    </xf>
    <xf numFmtId="9" fontId="0" fillId="0" borderId="0" xfId="1" applyFont="1"/>
    <xf numFmtId="0" fontId="0" fillId="0" borderId="5" xfId="0" applyBorder="1" applyAlignment="1">
      <alignment wrapText="1"/>
    </xf>
    <xf numFmtId="0" fontId="0" fillId="0" borderId="6" xfId="0" applyBorder="1" applyAlignment="1">
      <alignment wrapText="1"/>
    </xf>
    <xf numFmtId="0" fontId="0" fillId="3" borderId="6" xfId="0" applyFill="1" applyBorder="1" applyAlignment="1"/>
    <xf numFmtId="0" fontId="3" fillId="4" borderId="0" xfId="0" applyFont="1" applyFill="1" applyBorder="1" applyAlignment="1">
      <alignment wrapText="1"/>
    </xf>
    <xf numFmtId="0" fontId="5" fillId="6" borderId="0" xfId="0" applyFont="1" applyFill="1"/>
    <xf numFmtId="0" fontId="0" fillId="0" borderId="0" xfId="0" applyAlignment="1">
      <alignment vertical="top"/>
    </xf>
    <xf numFmtId="0" fontId="0" fillId="0" borderId="0" xfId="0" applyBorder="1" applyAlignment="1">
      <alignment horizontal="left"/>
    </xf>
    <xf numFmtId="0" fontId="0" fillId="0" borderId="0" xfId="0" applyBorder="1" applyAlignment="1">
      <alignment horizontal="left" wrapText="1"/>
    </xf>
    <xf numFmtId="0" fontId="0" fillId="0" borderId="0" xfId="0" quotePrefix="1" applyAlignment="1">
      <alignment vertical="top" wrapText="1"/>
    </xf>
    <xf numFmtId="1" fontId="0" fillId="2" borderId="2" xfId="0" applyNumberFormat="1" applyFill="1" applyBorder="1"/>
    <xf numFmtId="0" fontId="3" fillId="4" borderId="1" xfId="0" applyFont="1" applyFill="1" applyBorder="1" applyAlignment="1">
      <alignment wrapText="1"/>
    </xf>
    <xf numFmtId="0" fontId="0" fillId="3" borderId="11" xfId="0" applyFill="1" applyBorder="1" applyAlignment="1"/>
    <xf numFmtId="1" fontId="0" fillId="2" borderId="8" xfId="0" applyNumberFormat="1" applyFill="1" applyBorder="1"/>
    <xf numFmtId="1" fontId="0" fillId="2" borderId="7" xfId="0" applyNumberFormat="1" applyFill="1" applyBorder="1"/>
    <xf numFmtId="0" fontId="0" fillId="0" borderId="12" xfId="0" applyBorder="1" applyAlignment="1">
      <alignment wrapText="1"/>
    </xf>
    <xf numFmtId="0" fontId="0" fillId="0" borderId="13" xfId="0" applyBorder="1"/>
    <xf numFmtId="0" fontId="0" fillId="0" borderId="14" xfId="0" applyBorder="1"/>
    <xf numFmtId="0" fontId="0" fillId="0" borderId="0" xfId="0" applyBorder="1"/>
    <xf numFmtId="0" fontId="0" fillId="0" borderId="16" xfId="0" applyBorder="1"/>
    <xf numFmtId="0" fontId="0" fillId="0" borderId="15" xfId="0" applyBorder="1"/>
    <xf numFmtId="0" fontId="2" fillId="3" borderId="6" xfId="0" applyFont="1" applyFill="1" applyBorder="1" applyAlignment="1"/>
    <xf numFmtId="1" fontId="0" fillId="5" borderId="1" xfId="1" applyNumberFormat="1" applyFont="1" applyFill="1" applyBorder="1" applyProtection="1"/>
    <xf numFmtId="0" fontId="2" fillId="0" borderId="7" xfId="0" applyFont="1" applyBorder="1"/>
    <xf numFmtId="0" fontId="0" fillId="0" borderId="9" xfId="0" applyBorder="1"/>
    <xf numFmtId="0" fontId="4" fillId="4" borderId="2" xfId="0" applyFont="1" applyFill="1" applyBorder="1" applyAlignment="1">
      <alignment horizontal="left"/>
    </xf>
    <xf numFmtId="0" fontId="4" fillId="4" borderId="3" xfId="0" applyFont="1" applyFill="1" applyBorder="1" applyAlignment="1">
      <alignment horizontal="left"/>
    </xf>
    <xf numFmtId="0" fontId="4" fillId="4" borderId="4" xfId="0" applyFont="1" applyFill="1" applyBorder="1" applyAlignment="1">
      <alignment horizontal="left"/>
    </xf>
    <xf numFmtId="0" fontId="0" fillId="3" borderId="2" xfId="0" applyFill="1" applyBorder="1" applyAlignment="1">
      <alignment horizontal="left" wrapText="1"/>
    </xf>
    <xf numFmtId="0" fontId="0" fillId="3" borderId="3" xfId="0" applyFont="1" applyFill="1" applyBorder="1" applyAlignment="1">
      <alignment horizontal="left" wrapText="1"/>
    </xf>
    <xf numFmtId="0" fontId="0" fillId="3" borderId="4" xfId="0" applyFont="1" applyFill="1" applyBorder="1" applyAlignment="1">
      <alignment horizontal="left" wrapText="1"/>
    </xf>
    <xf numFmtId="0" fontId="0" fillId="0" borderId="1" xfId="0" applyBorder="1" applyAlignment="1">
      <alignment horizontal="left" wrapText="1"/>
    </xf>
    <xf numFmtId="0" fontId="0" fillId="0" borderId="2" xfId="0" applyBorder="1" applyAlignment="1">
      <alignment horizontal="left" wrapText="1"/>
    </xf>
    <xf numFmtId="0" fontId="2" fillId="0" borderId="1" xfId="0" applyFont="1" applyBorder="1" applyAlignment="1">
      <alignment horizontal="left" wrapText="1"/>
    </xf>
    <xf numFmtId="0" fontId="5" fillId="6" borderId="10" xfId="0" applyFont="1" applyFill="1" applyBorder="1" applyAlignment="1">
      <alignment horizontal="left"/>
    </xf>
    <xf numFmtId="0" fontId="0" fillId="3" borderId="1" xfId="0" applyFill="1" applyBorder="1" applyAlignment="1">
      <alignment horizontal="left" wrapText="1"/>
    </xf>
    <xf numFmtId="0" fontId="2" fillId="0" borderId="1" xfId="0" applyFont="1" applyBorder="1" applyAlignment="1">
      <alignment horizontal="left"/>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10</xdr:row>
          <xdr:rowOff>22860</xdr:rowOff>
        </xdr:from>
        <xdr:to>
          <xdr:col>5</xdr:col>
          <xdr:colOff>1394460</xdr:colOff>
          <xdr:row>10</xdr:row>
          <xdr:rowOff>533400</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5</xdr:col>
          <xdr:colOff>1409700</xdr:colOff>
          <xdr:row>6</xdr:row>
          <xdr:rowOff>571500</xdr:rowOff>
        </xdr:to>
        <xdr:sp macro="" textlink="">
          <xdr:nvSpPr>
            <xdr:cNvPr id="1036" name="Object 12" hidden="1">
              <a:extLst>
                <a:ext uri="{63B3BB69-23CF-44E3-9099-C40C66FF867C}">
                  <a14:compatExt spid="_x0000_s1036"/>
                </a:ext>
                <a:ext uri="{FF2B5EF4-FFF2-40B4-BE49-F238E27FC236}">
                  <a16:creationId xmlns:a16="http://schemas.microsoft.com/office/drawing/2014/main" id="{2F8716F5-EC27-E7C0-0BE9-EEE605998A2C}"/>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tabSelected="1" zoomScaleNormal="100" workbookViewId="0">
      <selection activeCell="G3" sqref="G3"/>
    </sheetView>
  </sheetViews>
  <sheetFormatPr defaultRowHeight="14.4" x14ac:dyDescent="0.3"/>
  <cols>
    <col min="1" max="1" width="25.109375" customWidth="1"/>
    <col min="2" max="2" width="26.109375" customWidth="1"/>
    <col min="3" max="4" width="21.44140625" customWidth="1"/>
    <col min="5" max="5" width="6" customWidth="1"/>
    <col min="6" max="6" width="39.5546875" customWidth="1"/>
    <col min="7" max="8" width="24.33203125" customWidth="1"/>
    <col min="9" max="9" width="34.88671875" bestFit="1" customWidth="1"/>
    <col min="10" max="10" width="23" customWidth="1"/>
  </cols>
  <sheetData>
    <row r="1" spans="1:10" ht="21" x14ac:dyDescent="0.4">
      <c r="A1" s="36" t="s">
        <v>28</v>
      </c>
      <c r="B1" s="37"/>
      <c r="C1" s="37"/>
      <c r="D1" s="37"/>
      <c r="E1" s="38"/>
      <c r="F1" s="6"/>
    </row>
    <row r="2" spans="1:10" ht="78.75" customHeight="1" x14ac:dyDescent="0.3">
      <c r="A2" s="39" t="s">
        <v>29</v>
      </c>
      <c r="B2" s="40"/>
      <c r="C2" s="40"/>
      <c r="D2" s="40"/>
      <c r="E2" s="41"/>
    </row>
    <row r="6" spans="1:10" ht="15.6" x14ac:dyDescent="0.3">
      <c r="A6" s="45" t="s">
        <v>30</v>
      </c>
      <c r="B6" s="45"/>
      <c r="E6" s="7"/>
    </row>
    <row r="7" spans="1:10" ht="60" customHeight="1" x14ac:dyDescent="0.3">
      <c r="A7" s="42" t="s">
        <v>32</v>
      </c>
      <c r="B7" s="43"/>
      <c r="C7" s="3">
        <v>500</v>
      </c>
    </row>
    <row r="8" spans="1:10" x14ac:dyDescent="0.3">
      <c r="A8" s="42" t="s">
        <v>33</v>
      </c>
      <c r="B8" s="43"/>
      <c r="C8" s="4">
        <v>0.05</v>
      </c>
      <c r="E8" s="7"/>
    </row>
    <row r="9" spans="1:10" x14ac:dyDescent="0.3">
      <c r="A9" s="19"/>
      <c r="B9" s="19"/>
      <c r="E9" s="7"/>
    </row>
    <row r="10" spans="1:10" ht="15.6" x14ac:dyDescent="0.3">
      <c r="A10" s="45" t="s">
        <v>13</v>
      </c>
      <c r="B10" s="45"/>
      <c r="E10" s="7"/>
    </row>
    <row r="11" spans="1:10" ht="66" customHeight="1" x14ac:dyDescent="0.3">
      <c r="A11" s="42" t="s">
        <v>14</v>
      </c>
      <c r="B11" s="43"/>
      <c r="C11" s="3">
        <v>10</v>
      </c>
      <c r="E11" s="7"/>
    </row>
    <row r="12" spans="1:10" x14ac:dyDescent="0.3">
      <c r="A12" s="42" t="s">
        <v>17</v>
      </c>
      <c r="B12" s="43"/>
      <c r="C12" s="4">
        <v>0.05</v>
      </c>
      <c r="E12" s="7"/>
    </row>
    <row r="13" spans="1:10" x14ac:dyDescent="0.3">
      <c r="A13" s="5"/>
      <c r="B13" s="18" t="s">
        <v>20</v>
      </c>
      <c r="C13" s="33">
        <f>SUM(C8,C12)</f>
        <v>0.1</v>
      </c>
      <c r="J13" s="11"/>
    </row>
    <row r="14" spans="1:10" ht="15.6" x14ac:dyDescent="0.3">
      <c r="A14" s="16" t="s">
        <v>16</v>
      </c>
      <c r="B14" s="16"/>
      <c r="C14" s="16"/>
      <c r="D14" s="16"/>
      <c r="F14" s="16" t="s">
        <v>15</v>
      </c>
      <c r="G14" s="16"/>
      <c r="H14" s="16"/>
    </row>
    <row r="15" spans="1:10" ht="58.2" thickBot="1" x14ac:dyDescent="0.35">
      <c r="A15" s="10"/>
      <c r="B15" s="10" t="s">
        <v>5</v>
      </c>
      <c r="C15" s="10" t="s">
        <v>23</v>
      </c>
      <c r="D15" s="10" t="s">
        <v>6</v>
      </c>
      <c r="F15" s="10"/>
      <c r="G15" s="15" t="s">
        <v>10</v>
      </c>
      <c r="H15" s="22" t="s">
        <v>19</v>
      </c>
    </row>
    <row r="16" spans="1:10" ht="31.5" customHeight="1" x14ac:dyDescent="0.3">
      <c r="A16" s="8" t="s">
        <v>0</v>
      </c>
      <c r="B16" s="2">
        <f>(C7*2)+(C11*2)</f>
        <v>1020</v>
      </c>
      <c r="C16" s="1">
        <f>B16</f>
        <v>1020</v>
      </c>
      <c r="D16" s="1">
        <f>SUM(B16:C16)</f>
        <v>2040</v>
      </c>
      <c r="F16" s="12" t="s">
        <v>8</v>
      </c>
      <c r="G16" s="21">
        <f>((C7+C11)/10)</f>
        <v>51</v>
      </c>
      <c r="H16" s="2">
        <f>100 + G16</f>
        <v>151</v>
      </c>
      <c r="I16" t="s">
        <v>18</v>
      </c>
    </row>
    <row r="17" spans="1:10" ht="28.8" x14ac:dyDescent="0.3">
      <c r="A17" s="9" t="s">
        <v>1</v>
      </c>
      <c r="B17" s="2">
        <f>B16+(B16*C13)</f>
        <v>1122</v>
      </c>
      <c r="C17" s="1">
        <f t="shared" ref="C17:C20" si="0">B17</f>
        <v>1122</v>
      </c>
      <c r="D17" s="1">
        <f t="shared" ref="D17:D20" si="1">SUM(B17:C17)</f>
        <v>2244</v>
      </c>
      <c r="F17" s="13" t="s">
        <v>24</v>
      </c>
      <c r="G17" s="21">
        <f>G16*4</f>
        <v>204</v>
      </c>
      <c r="H17" s="2">
        <f>G17 + 100</f>
        <v>304</v>
      </c>
    </row>
    <row r="18" spans="1:10" x14ac:dyDescent="0.3">
      <c r="A18" s="9" t="s">
        <v>2</v>
      </c>
      <c r="B18" s="2">
        <f>B17+(B17*C13)</f>
        <v>1234.2</v>
      </c>
      <c r="C18" s="1">
        <f t="shared" si="0"/>
        <v>1234.2</v>
      </c>
      <c r="D18" s="1">
        <f t="shared" si="1"/>
        <v>2468.4</v>
      </c>
      <c r="F18" s="14" t="s">
        <v>1</v>
      </c>
      <c r="G18" s="21">
        <f>G17+G17*C8</f>
        <v>214.2</v>
      </c>
      <c r="H18" s="2">
        <f>G18+100</f>
        <v>314.2</v>
      </c>
    </row>
    <row r="19" spans="1:10" x14ac:dyDescent="0.3">
      <c r="A19" s="9" t="s">
        <v>3</v>
      </c>
      <c r="B19" s="2">
        <f>B18+(B18*C13)</f>
        <v>1357.6200000000001</v>
      </c>
      <c r="C19" s="1">
        <f t="shared" si="0"/>
        <v>1357.6200000000001</v>
      </c>
      <c r="D19" s="1">
        <f t="shared" si="1"/>
        <v>2715.2400000000002</v>
      </c>
      <c r="F19" s="14" t="s">
        <v>2</v>
      </c>
      <c r="G19" s="21">
        <f>G18+G18*C8</f>
        <v>224.91</v>
      </c>
      <c r="H19" s="2">
        <f>G19+100</f>
        <v>324.90999999999997</v>
      </c>
    </row>
    <row r="20" spans="1:10" x14ac:dyDescent="0.3">
      <c r="A20" s="9" t="s">
        <v>4</v>
      </c>
      <c r="B20" s="2">
        <f>B19+(B19*C13)</f>
        <v>1493.3820000000001</v>
      </c>
      <c r="C20" s="1">
        <f t="shared" si="0"/>
        <v>1493.3820000000001</v>
      </c>
      <c r="D20" s="1">
        <f t="shared" si="1"/>
        <v>2986.7640000000001</v>
      </c>
      <c r="F20" s="14" t="s">
        <v>3</v>
      </c>
      <c r="G20" s="21">
        <f>G19+G19*C8</f>
        <v>236.15549999999999</v>
      </c>
      <c r="H20" s="2">
        <f>G20+100</f>
        <v>336.15549999999996</v>
      </c>
    </row>
    <row r="21" spans="1:10" ht="15" thickBot="1" x14ac:dyDescent="0.35">
      <c r="A21" s="9"/>
      <c r="B21" s="2"/>
      <c r="C21" s="1"/>
      <c r="D21" s="1"/>
      <c r="F21" s="23" t="s">
        <v>4</v>
      </c>
      <c r="G21" s="24">
        <f>G20+G20*C8</f>
        <v>247.96327499999998</v>
      </c>
      <c r="H21" s="25">
        <f>G21+100</f>
        <v>347.96327499999995</v>
      </c>
    </row>
    <row r="22" spans="1:10" x14ac:dyDescent="0.3">
      <c r="A22" s="31"/>
      <c r="B22" s="29"/>
      <c r="C22" s="29"/>
      <c r="D22" s="30"/>
      <c r="F22" s="26"/>
      <c r="G22" s="27"/>
      <c r="H22" s="27"/>
      <c r="I22" s="27"/>
      <c r="J22" s="28"/>
    </row>
    <row r="23" spans="1:10" x14ac:dyDescent="0.3">
      <c r="A23" s="34" t="s">
        <v>22</v>
      </c>
      <c r="B23" s="35"/>
      <c r="C23" s="29"/>
      <c r="D23" s="30"/>
      <c r="F23" s="32" t="s">
        <v>22</v>
      </c>
      <c r="G23" s="29"/>
      <c r="H23" s="29"/>
      <c r="I23" s="29"/>
      <c r="J23" s="30"/>
    </row>
    <row r="24" spans="1:10" ht="57" customHeight="1" x14ac:dyDescent="0.3">
      <c r="A24" s="46" t="s">
        <v>31</v>
      </c>
      <c r="B24" s="46"/>
      <c r="C24" s="46"/>
      <c r="D24" s="46"/>
      <c r="F24" s="42" t="s">
        <v>11</v>
      </c>
      <c r="G24" s="42"/>
      <c r="H24" s="42"/>
      <c r="I24" s="42"/>
      <c r="J24" s="42"/>
    </row>
    <row r="25" spans="1:10" ht="36.75" customHeight="1" x14ac:dyDescent="0.3">
      <c r="A25" s="42" t="s">
        <v>21</v>
      </c>
      <c r="B25" s="42"/>
      <c r="C25" s="42"/>
      <c r="D25" s="42"/>
      <c r="F25" s="44" t="s">
        <v>25</v>
      </c>
      <c r="G25" s="44"/>
      <c r="H25" s="44"/>
      <c r="I25" s="44"/>
      <c r="J25" s="44"/>
    </row>
    <row r="26" spans="1:10" ht="22.5" customHeight="1" x14ac:dyDescent="0.3">
      <c r="A26" s="44" t="s">
        <v>9</v>
      </c>
      <c r="B26" s="44"/>
      <c r="C26" s="44"/>
      <c r="D26" s="44"/>
      <c r="F26" s="47" t="s">
        <v>26</v>
      </c>
      <c r="G26" s="47"/>
      <c r="H26" s="47"/>
      <c r="I26" s="47"/>
      <c r="J26" s="47"/>
    </row>
    <row r="27" spans="1:10" ht="20.25" customHeight="1" x14ac:dyDescent="0.3">
      <c r="A27" s="44" t="s">
        <v>12</v>
      </c>
      <c r="B27" s="44"/>
      <c r="C27" s="44"/>
      <c r="D27" s="44"/>
      <c r="F27" s="47" t="s">
        <v>7</v>
      </c>
      <c r="G27" s="47"/>
      <c r="H27" s="47"/>
      <c r="I27" s="47"/>
      <c r="J27" s="47"/>
    </row>
    <row r="28" spans="1:10" ht="34.5" customHeight="1" x14ac:dyDescent="0.3">
      <c r="A28" s="31"/>
      <c r="B28" s="29"/>
      <c r="C28" s="29"/>
      <c r="D28" s="29"/>
      <c r="F28" s="44" t="s">
        <v>27</v>
      </c>
      <c r="G28" s="44"/>
      <c r="H28" s="44"/>
      <c r="I28" s="44"/>
      <c r="J28" s="44"/>
    </row>
    <row r="29" spans="1:10" ht="22.5" customHeight="1" x14ac:dyDescent="0.3">
      <c r="F29" s="47" t="s">
        <v>9</v>
      </c>
      <c r="G29" s="47"/>
      <c r="H29" s="47"/>
      <c r="I29" s="47"/>
      <c r="J29" s="47"/>
    </row>
    <row r="30" spans="1:10" ht="20.25" customHeight="1" x14ac:dyDescent="0.3">
      <c r="F30" s="47" t="s">
        <v>12</v>
      </c>
      <c r="G30" s="47"/>
      <c r="H30" s="47"/>
      <c r="I30" s="47"/>
      <c r="J30" s="47"/>
    </row>
  </sheetData>
  <mergeCells count="19">
    <mergeCell ref="F30:J30"/>
    <mergeCell ref="F24:J24"/>
    <mergeCell ref="F26:J26"/>
    <mergeCell ref="F27:J27"/>
    <mergeCell ref="F29:J29"/>
    <mergeCell ref="A26:D26"/>
    <mergeCell ref="A27:D27"/>
    <mergeCell ref="F25:J25"/>
    <mergeCell ref="F28:J28"/>
    <mergeCell ref="A6:B6"/>
    <mergeCell ref="A10:B10"/>
    <mergeCell ref="A11:B11"/>
    <mergeCell ref="A12:B12"/>
    <mergeCell ref="A24:D24"/>
    <mergeCell ref="A1:E1"/>
    <mergeCell ref="A2:E2"/>
    <mergeCell ref="A7:B7"/>
    <mergeCell ref="A8:B8"/>
    <mergeCell ref="A25:D25"/>
  </mergeCells>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dvAspect="DVASPECT_ICON" shapeId="1034" r:id="rId4">
          <objectPr defaultSize="0" r:id="rId5">
            <anchor moveWithCells="1">
              <from>
                <xdr:col>3</xdr:col>
                <xdr:colOff>38100</xdr:colOff>
                <xdr:row>10</xdr:row>
                <xdr:rowOff>22860</xdr:rowOff>
              </from>
              <to>
                <xdr:col>5</xdr:col>
                <xdr:colOff>1394460</xdr:colOff>
                <xdr:row>10</xdr:row>
                <xdr:rowOff>533400</xdr:rowOff>
              </to>
            </anchor>
          </objectPr>
        </oleObject>
      </mc:Choice>
      <mc:Fallback>
        <oleObject progId="Packager Shell Object" dvAspect="DVASPECT_ICON" shapeId="1034" r:id="rId4"/>
      </mc:Fallback>
    </mc:AlternateContent>
    <mc:AlternateContent xmlns:mc="http://schemas.openxmlformats.org/markup-compatibility/2006">
      <mc:Choice Requires="x14">
        <oleObject progId="Packager Shell Object" shapeId="1036" r:id="rId6">
          <objectPr defaultSize="0" autoPict="0" r:id="rId7">
            <anchor moveWithCells="1">
              <from>
                <xdr:col>3</xdr:col>
                <xdr:colOff>0</xdr:colOff>
                <xdr:row>6</xdr:row>
                <xdr:rowOff>0</xdr:rowOff>
              </from>
              <to>
                <xdr:col>5</xdr:col>
                <xdr:colOff>1409700</xdr:colOff>
                <xdr:row>6</xdr:row>
                <xdr:rowOff>571500</xdr:rowOff>
              </to>
            </anchor>
          </objectPr>
        </oleObject>
      </mc:Choice>
      <mc:Fallback>
        <oleObject progId="Packager Shell Object" shapeId="1036"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cols>
    <col min="1" max="1" width="162" customWidth="1"/>
  </cols>
  <sheetData>
    <row r="1" spans="1:1" s="17" customFormat="1" ht="409.6" x14ac:dyDescent="0.3">
      <c r="A1" s="20" t="s">
        <v>35</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cols>
    <col min="1" max="1" width="128" customWidth="1"/>
  </cols>
  <sheetData>
    <row r="1" spans="1:1" ht="359.25" customHeight="1" x14ac:dyDescent="0.3">
      <c r="A1" s="20" t="s">
        <v>34</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7A56045E19B54A8B901F34FDC5DC14" ma:contentTypeVersion="20" ma:contentTypeDescription="Create a new document." ma:contentTypeScope="" ma:versionID="525d11c3b00f8a03ea06fc56091089d5">
  <xsd:schema xmlns:xsd="http://www.w3.org/2001/XMLSchema" xmlns:xs="http://www.w3.org/2001/XMLSchema" xmlns:p="http://schemas.microsoft.com/office/2006/metadata/properties" xmlns:ns2="5c1e4178-edc6-4221-ba25-be5376200420" xmlns:ns3="45591f7e-c536-4156-8457-b02d81cac6e7" targetNamespace="http://schemas.microsoft.com/office/2006/metadata/properties" ma:root="true" ma:fieldsID="9d01c7ac906426598625de9de6bf79bb" ns2:_="" ns3:_="">
    <xsd:import namespace="5c1e4178-edc6-4221-ba25-be5376200420"/>
    <xsd:import namespace="45591f7e-c536-4156-8457-b02d81cac6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e4178-edc6-4221-ba25-be53762004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41d28dc-dfd4-4171-b3ef-8c09b5f389b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Comments" ma:index="24" nillable="true" ma:displayName="Comments" ma:format="Dropdown"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5591f7e-c536-4156-8457-b02d81cac6e7"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cff8f94-4c11-437a-b09c-6aa13db4c580}" ma:internalName="TaxCatchAll" ma:showField="CatchAllData" ma:web="45591f7e-c536-4156-8457-b02d81cac6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lcf76f155ced4ddcb4097134ff3c332f xmlns="5c1e4178-edc6-4221-ba25-be5376200420">
      <Terms xmlns="http://schemas.microsoft.com/office/infopath/2007/PartnerControls"/>
    </lcf76f155ced4ddcb4097134ff3c332f>
    <TaxCatchAll xmlns="45591f7e-c536-4156-8457-b02d81cac6e7" xsi:nil="true"/>
    <Comments xmlns="5c1e4178-edc6-4221-ba25-be537620042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BA467D-D6D1-49FA-A2AC-9D7B187055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1e4178-edc6-4221-ba25-be5376200420"/>
    <ds:schemaRef ds:uri="45591f7e-c536-4156-8457-b02d81cac6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5000A9-8337-48BF-A4FB-A3B74A025E2D}">
  <ds:schemaRefs>
    <ds:schemaRef ds:uri="http://schemas.microsoft.com/office/2006/metadata/properties"/>
    <ds:schemaRef ds:uri="bec628db-84c6-4082-bf30-e9a8011fc1ab"/>
    <ds:schemaRef ds:uri="5c1e4178-edc6-4221-ba25-be5376200420"/>
    <ds:schemaRef ds:uri="http://schemas.microsoft.com/office/infopath/2007/PartnerControls"/>
    <ds:schemaRef ds:uri="45591f7e-c536-4156-8457-b02d81cac6e7"/>
  </ds:schemaRefs>
</ds:datastoreItem>
</file>

<file path=customXml/itemProps3.xml><?xml version="1.0" encoding="utf-8"?>
<ds:datastoreItem xmlns:ds="http://schemas.openxmlformats.org/officeDocument/2006/customXml" ds:itemID="{840938AC-BE86-4264-866E-CD0D1CB35B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Size Estimator</vt:lpstr>
      <vt:lpstr>Size Estimation for Student.sql</vt:lpstr>
      <vt:lpstr>Size Estimation for CNC.sql</vt:lpstr>
      <vt:lpstr>'Size Estimator'!_Toc345400346</vt:lpstr>
    </vt:vector>
  </TitlesOfParts>
  <Company>Campus Management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Analytics 5.0.0 Size Estimation Worksheet</dc:title>
  <dc:creator>gramaswamy</dc:creator>
  <cp:lastModifiedBy>Faiz Ahmed</cp:lastModifiedBy>
  <dcterms:created xsi:type="dcterms:W3CDTF">2010-04-27T14:58:51Z</dcterms:created>
  <dcterms:modified xsi:type="dcterms:W3CDTF">2022-11-29T05:45:31Z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ning">
    <vt:lpwstr>Planning</vt:lpwstr>
  </property>
  <property fmtid="{D5CDD505-2E9C-101B-9397-08002B2CF9AE}" pid="3" name="ContentTypeId">
    <vt:lpwstr>0x010100367A56045E19B54A8B901F34FDC5DC14</vt:lpwstr>
  </property>
</Properties>
</file>